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ock Bottom Berechnung" sheetId="1" r:id="rId1"/>
    <sheet name="Änderungen" sheetId="2" r:id="rId2"/>
  </sheets>
  <definedNames>
    <definedName name="_xlnm.Print_Area" localSheetId="0">'Rock Bottom Berechnung'!$B$2:$J$49</definedName>
  </definedNames>
  <calcPr fullCalcOnLoad="1"/>
</workbook>
</file>

<file path=xl/sharedStrings.xml><?xml version="1.0" encoding="utf-8"?>
<sst xmlns="http://schemas.openxmlformats.org/spreadsheetml/2006/main" count="92" uniqueCount="59">
  <si>
    <t>Gasberechnung (Rock Bottom)</t>
  </si>
  <si>
    <t>Variablen</t>
  </si>
  <si>
    <t>Rock Bottom</t>
  </si>
  <si>
    <t>m</t>
  </si>
  <si>
    <t>Gaswechsel zum 1. Dekogas</t>
  </si>
  <si>
    <r>
      <t>Bar in der Flasche</t>
    </r>
    <r>
      <rPr>
        <sz val="8"/>
        <color indexed="8"/>
        <rFont val="Arial"/>
        <family val="2"/>
      </rPr>
      <t xml:space="preserve"> (D7,D12,D20)</t>
    </r>
  </si>
  <si>
    <t>bar</t>
  </si>
  <si>
    <r>
      <t>Atemvolumen/min</t>
    </r>
    <r>
      <rPr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(z.B. 2x30l/min)</t>
    </r>
  </si>
  <si>
    <t>l/min</t>
  </si>
  <si>
    <r>
      <t>T</t>
    </r>
    <r>
      <rPr>
        <b/>
        <sz val="8"/>
        <color indexed="8"/>
        <rFont val="Arial"/>
        <family val="2"/>
      </rPr>
      <t>Sicherheitmarge für Aufstieg</t>
    </r>
    <r>
      <rPr>
        <sz val="8"/>
        <color indexed="8"/>
        <rFont val="Arial"/>
        <family val="2"/>
      </rPr>
      <t xml:space="preserve"> (min)</t>
    </r>
  </si>
  <si>
    <t>min</t>
  </si>
  <si>
    <t>Atemvolumen/min (regulär)</t>
  </si>
  <si>
    <t>Tiefe (m)</t>
  </si>
  <si>
    <t>Minuten</t>
  </si>
  <si>
    <t>P (bar)</t>
  </si>
  <si>
    <t>ca. Bottomtime als Grundlage für Deko</t>
  </si>
  <si>
    <t>Flaschenliter</t>
  </si>
  <si>
    <t>Grundzeit</t>
  </si>
  <si>
    <t>ab 80%</t>
  </si>
  <si>
    <t>3m/min</t>
  </si>
  <si>
    <t xml:space="preserve"> </t>
  </si>
  <si>
    <t>bis 80%</t>
  </si>
  <si>
    <t>10m/min</t>
  </si>
  <si>
    <t>=&gt;</t>
  </si>
  <si>
    <r>
      <t>T</t>
    </r>
    <r>
      <rPr>
        <sz val="8"/>
        <color indexed="8"/>
        <rFont val="Arial"/>
        <family val="2"/>
      </rPr>
      <t>Aufstieg (min)</t>
    </r>
  </si>
  <si>
    <r>
      <t>T</t>
    </r>
    <r>
      <rPr>
        <sz val="8"/>
        <color indexed="8"/>
        <rFont val="Arial"/>
        <family val="2"/>
      </rPr>
      <t>Sicherheitmarge (min)</t>
    </r>
  </si>
  <si>
    <r>
      <t>T</t>
    </r>
    <r>
      <rPr>
        <sz val="8"/>
        <color indexed="8"/>
        <rFont val="Arial"/>
        <family val="2"/>
      </rPr>
      <t>Problemlösung (min)</t>
    </r>
  </si>
  <si>
    <r>
      <t>T</t>
    </r>
    <r>
      <rPr>
        <sz val="8"/>
        <color indexed="8"/>
        <rFont val="Arial"/>
        <family val="2"/>
      </rPr>
      <t>Gesamt (min)</t>
    </r>
  </si>
  <si>
    <r>
      <t>P</t>
    </r>
    <r>
      <rPr>
        <sz val="8"/>
        <color indexed="8"/>
        <rFont val="Arial"/>
        <family val="2"/>
      </rPr>
      <t>Gesamt (bar)</t>
    </r>
  </si>
  <si>
    <t>errechnete/benötigte BarLiter</t>
  </si>
  <si>
    <t>BarLiter</t>
  </si>
  <si>
    <r>
      <t>(</t>
    </r>
    <r>
      <rPr>
        <b/>
        <sz val="10"/>
        <color indexed="8"/>
        <rFont val="Arial"/>
        <family val="2"/>
      </rPr>
      <t>T</t>
    </r>
    <r>
      <rPr>
        <sz val="8"/>
        <color indexed="8"/>
        <rFont val="Arial"/>
        <family val="2"/>
      </rPr>
      <t>Gesamt x</t>
    </r>
    <r>
      <rPr>
        <b/>
        <sz val="8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P</t>
    </r>
    <r>
      <rPr>
        <sz val="8"/>
        <color indexed="8"/>
        <rFont val="Arial"/>
        <family val="2"/>
      </rPr>
      <t>Gesamt x Atemvolumen/min)</t>
    </r>
  </si>
  <si>
    <t>M12  (Bar in Flasche * 12L)</t>
  </si>
  <si>
    <t>D7    (Bar in Flasche * 14L)</t>
  </si>
  <si>
    <t>M15  (Bar in Flasche * 15L)</t>
  </si>
  <si>
    <t>D12  (Bar in Flasche * 24L)</t>
  </si>
  <si>
    <t>D18  (Bar in Flasche * 36L)</t>
  </si>
  <si>
    <t>D20  (Bar in Flasche * 40L)</t>
  </si>
  <si>
    <t>M12  =&gt; Aufstieg einleiten bei:</t>
  </si>
  <si>
    <t>D7   =&gt; Aufstieg einleiten bei:</t>
  </si>
  <si>
    <t>M15  =&gt; Aufstieg einleiten bei:</t>
  </si>
  <si>
    <t>D12 =&gt; Aufstieg einleiten bei:</t>
  </si>
  <si>
    <t>D18 =&gt; Aufstieg einleiten bei:</t>
  </si>
  <si>
    <t>D20 =&gt; Aufstieg einleiten bei:</t>
  </si>
  <si>
    <t>Name</t>
  </si>
  <si>
    <t>Änderung</t>
  </si>
  <si>
    <t xml:space="preserve">Version </t>
  </si>
  <si>
    <t>Ersteller:</t>
  </si>
  <si>
    <t>Daniel Boche</t>
  </si>
  <si>
    <t>1.0</t>
  </si>
  <si>
    <t>Änderung:</t>
  </si>
  <si>
    <t>Wilke Reints</t>
  </si>
  <si>
    <t>„erster Dekostop“ auf „Gaswechsel zum 1. Dekogas“ geändert</t>
  </si>
  <si>
    <t>1.1</t>
  </si>
  <si>
    <t xml:space="preserve">Constantin </t>
  </si>
  <si>
    <t>Bottom Time und reguläres AMV hinzugefügt</t>
  </si>
  <si>
    <t>2.0</t>
  </si>
  <si>
    <t>Optimierung</t>
  </si>
  <si>
    <t>„Bottom Time“ Box verschoben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</si>
</sst>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0%"/>
    <numFmt numFmtId="168" formatCode="0.0"/>
    <numFmt numFmtId="169" formatCode="DD/MM/YY"/>
  </numFmts>
  <fonts count="6">
    <font>
      <sz val="10"/>
      <color indexed="8"/>
      <name val="Arial"/>
      <family val="2"/>
    </font>
    <font>
      <sz val="10"/>
      <name val="Arial"/>
      <family val="0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0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right"/>
    </xf>
    <xf numFmtId="164" fontId="3" fillId="4" borderId="1" xfId="0" applyFont="1" applyFill="1" applyBorder="1" applyAlignment="1">
      <alignment horizontal="center"/>
    </xf>
    <xf numFmtId="164" fontId="3" fillId="0" borderId="1" xfId="0" applyFont="1" applyBorder="1" applyAlignment="1">
      <alignment/>
    </xf>
    <xf numFmtId="164" fontId="3" fillId="3" borderId="2" xfId="0" applyFont="1" applyFill="1" applyBorder="1" applyAlignment="1">
      <alignment horizontal="right"/>
    </xf>
    <xf numFmtId="164" fontId="3" fillId="4" borderId="2" xfId="0" applyFont="1" applyFill="1" applyBorder="1" applyAlignment="1">
      <alignment horizontal="center"/>
    </xf>
    <xf numFmtId="164" fontId="3" fillId="0" borderId="2" xfId="0" applyFont="1" applyBorder="1" applyAlignment="1">
      <alignment/>
    </xf>
    <xf numFmtId="164" fontId="0" fillId="3" borderId="3" xfId="0" applyFont="1" applyFill="1" applyBorder="1" applyAlignment="1">
      <alignment horizontal="right"/>
    </xf>
    <xf numFmtId="164" fontId="0" fillId="3" borderId="4" xfId="0" applyFont="1" applyFill="1" applyBorder="1" applyAlignment="1">
      <alignment horizontal="right"/>
    </xf>
    <xf numFmtId="164" fontId="3" fillId="4" borderId="5" xfId="0" applyFont="1" applyFill="1" applyBorder="1" applyAlignment="1">
      <alignment horizontal="center"/>
    </xf>
    <xf numFmtId="164" fontId="3" fillId="0" borderId="5" xfId="0" applyFont="1" applyBorder="1" applyAlignment="1">
      <alignment/>
    </xf>
    <xf numFmtId="164" fontId="0" fillId="5" borderId="6" xfId="0" applyFill="1" applyBorder="1" applyAlignment="1">
      <alignment/>
    </xf>
    <xf numFmtId="164" fontId="3" fillId="6" borderId="7" xfId="0" applyFont="1" applyFill="1" applyBorder="1" applyAlignment="1">
      <alignment horizontal="center"/>
    </xf>
    <xf numFmtId="164" fontId="3" fillId="7" borderId="7" xfId="0" applyFont="1" applyFill="1" applyBorder="1" applyAlignment="1">
      <alignment horizontal="center"/>
    </xf>
    <xf numFmtId="164" fontId="3" fillId="8" borderId="8" xfId="0" applyFont="1" applyFill="1" applyBorder="1" applyAlignment="1">
      <alignment horizontal="center"/>
    </xf>
    <xf numFmtId="164" fontId="3" fillId="9" borderId="6" xfId="0" applyFont="1" applyFill="1" applyBorder="1" applyAlignment="1">
      <alignment horizontal="center"/>
    </xf>
    <xf numFmtId="164" fontId="0" fillId="5" borderId="1" xfId="0" applyFill="1" applyBorder="1" applyAlignment="1">
      <alignment/>
    </xf>
    <xf numFmtId="164" fontId="3" fillId="6" borderId="0" xfId="0" applyFont="1" applyFill="1" applyBorder="1" applyAlignment="1">
      <alignment horizontal="center"/>
    </xf>
    <xf numFmtId="164" fontId="3" fillId="7" borderId="0" xfId="0" applyFont="1" applyFill="1" applyBorder="1" applyAlignment="1">
      <alignment horizontal="center"/>
    </xf>
    <xf numFmtId="164" fontId="3" fillId="8" borderId="9" xfId="0" applyFont="1" applyFill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5" borderId="2" xfId="0" applyFill="1" applyBorder="1" applyAlignment="1">
      <alignment/>
    </xf>
    <xf numFmtId="165" fontId="3" fillId="8" borderId="9" xfId="0" applyNumberFormat="1" applyFont="1" applyFill="1" applyBorder="1" applyAlignment="1">
      <alignment horizontal="center"/>
    </xf>
    <xf numFmtId="164" fontId="3" fillId="0" borderId="11" xfId="0" applyFont="1" applyBorder="1" applyAlignment="1">
      <alignment/>
    </xf>
    <xf numFmtId="166" fontId="0" fillId="8" borderId="1" xfId="0" applyNumberFormat="1" applyFill="1" applyBorder="1" applyAlignment="1">
      <alignment horizontal="center"/>
    </xf>
    <xf numFmtId="164" fontId="0" fillId="0" borderId="12" xfId="0" applyFont="1" applyBorder="1" applyAlignment="1">
      <alignment/>
    </xf>
    <xf numFmtId="164" fontId="3" fillId="6" borderId="13" xfId="0" applyFont="1" applyFill="1" applyBorder="1" applyAlignment="1">
      <alignment horizontal="center"/>
    </xf>
    <xf numFmtId="166" fontId="0" fillId="7" borderId="13" xfId="0" applyNumberFormat="1" applyFill="1" applyBorder="1" applyAlignment="1">
      <alignment horizontal="center"/>
    </xf>
    <xf numFmtId="165" fontId="3" fillId="8" borderId="14" xfId="0" applyNumberFormat="1" applyFont="1" applyFill="1" applyBorder="1" applyAlignment="1">
      <alignment horizontal="center"/>
    </xf>
    <xf numFmtId="164" fontId="3" fillId="0" borderId="15" xfId="0" applyFont="1" applyBorder="1" applyAlignment="1">
      <alignment/>
    </xf>
    <xf numFmtId="166" fontId="0" fillId="8" borderId="2" xfId="0" applyNumberFormat="1" applyFill="1" applyBorder="1" applyAlignment="1">
      <alignment horizontal="center"/>
    </xf>
    <xf numFmtId="164" fontId="0" fillId="0" borderId="9" xfId="0" applyFont="1" applyBorder="1" applyAlignment="1">
      <alignment/>
    </xf>
    <xf numFmtId="164" fontId="0" fillId="6" borderId="0" xfId="0" applyFill="1" applyBorder="1" applyAlignment="1">
      <alignment horizontal="center"/>
    </xf>
    <xf numFmtId="166" fontId="0" fillId="7" borderId="0" xfId="0" applyNumberFormat="1" applyFill="1" applyBorder="1" applyAlignment="1">
      <alignment horizontal="center"/>
    </xf>
    <xf numFmtId="166" fontId="3" fillId="7" borderId="0" xfId="0" applyNumberFormat="1" applyFont="1" applyFill="1" applyBorder="1" applyAlignment="1">
      <alignment horizontal="center"/>
    </xf>
    <xf numFmtId="164" fontId="3" fillId="0" borderId="16" xfId="0" applyFont="1" applyBorder="1" applyAlignment="1">
      <alignment/>
    </xf>
    <xf numFmtId="166" fontId="0" fillId="8" borderId="5" xfId="0" applyNumberFormat="1" applyFill="1" applyBorder="1" applyAlignment="1">
      <alignment horizontal="center"/>
    </xf>
    <xf numFmtId="164" fontId="0" fillId="0" borderId="4" xfId="0" applyFont="1" applyBorder="1" applyAlignment="1">
      <alignment/>
    </xf>
    <xf numFmtId="164" fontId="0" fillId="5" borderId="17" xfId="0" applyFill="1" applyBorder="1" applyAlignment="1">
      <alignment/>
    </xf>
    <xf numFmtId="164" fontId="0" fillId="10" borderId="2" xfId="0" applyFill="1" applyBorder="1" applyAlignment="1">
      <alignment/>
    </xf>
    <xf numFmtId="167" fontId="0" fillId="10" borderId="2" xfId="0" applyNumberFormat="1" applyFont="1" applyFill="1" applyBorder="1" applyAlignment="1">
      <alignment/>
    </xf>
    <xf numFmtId="164" fontId="3" fillId="7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5" fontId="0" fillId="8" borderId="9" xfId="0" applyNumberFormat="1" applyFill="1" applyBorder="1" applyAlignment="1">
      <alignment horizontal="center"/>
    </xf>
    <xf numFmtId="164" fontId="3" fillId="0" borderId="0" xfId="0" applyFont="1" applyAlignment="1">
      <alignment/>
    </xf>
    <xf numFmtId="166" fontId="3" fillId="7" borderId="1" xfId="0" applyNumberFormat="1" applyFont="1" applyFill="1" applyBorder="1" applyAlignment="1">
      <alignment horizontal="left"/>
    </xf>
    <xf numFmtId="168" fontId="0" fillId="0" borderId="0" xfId="0" applyNumberFormat="1" applyAlignment="1">
      <alignment/>
    </xf>
    <xf numFmtId="166" fontId="3" fillId="7" borderId="2" xfId="0" applyNumberFormat="1" applyFont="1" applyFill="1" applyBorder="1" applyAlignment="1">
      <alignment horizontal="left"/>
    </xf>
    <xf numFmtId="166" fontId="3" fillId="7" borderId="18" xfId="0" applyNumberFormat="1" applyFont="1" applyFill="1" applyBorder="1" applyAlignment="1">
      <alignment horizontal="center"/>
    </xf>
    <xf numFmtId="166" fontId="3" fillId="7" borderId="19" xfId="0" applyNumberFormat="1" applyFont="1" applyFill="1" applyBorder="1" applyAlignment="1">
      <alignment horizontal="left"/>
    </xf>
    <xf numFmtId="165" fontId="0" fillId="8" borderId="20" xfId="0" applyNumberFormat="1" applyFill="1" applyBorder="1" applyAlignment="1">
      <alignment horizontal="center"/>
    </xf>
    <xf numFmtId="166" fontId="3" fillId="7" borderId="5" xfId="0" applyNumberFormat="1" applyFont="1" applyFill="1" applyBorder="1" applyAlignment="1">
      <alignment horizontal="left"/>
    </xf>
    <xf numFmtId="164" fontId="0" fillId="10" borderId="5" xfId="0" applyFill="1" applyBorder="1" applyAlignment="1">
      <alignment/>
    </xf>
    <xf numFmtId="164" fontId="0" fillId="6" borderId="21" xfId="0" applyFill="1" applyBorder="1" applyAlignment="1">
      <alignment horizontal="center"/>
    </xf>
    <xf numFmtId="164" fontId="0" fillId="7" borderId="21" xfId="0" applyNumberFormat="1" applyFill="1" applyBorder="1" applyAlignment="1">
      <alignment horizontal="center"/>
    </xf>
    <xf numFmtId="165" fontId="3" fillId="8" borderId="4" xfId="0" applyNumberFormat="1" applyFont="1" applyFill="1" applyBorder="1" applyAlignment="1">
      <alignment horizontal="center"/>
    </xf>
    <xf numFmtId="165" fontId="3" fillId="8" borderId="5" xfId="0" applyNumberFormat="1" applyFont="1" applyFill="1" applyBorder="1" applyAlignment="1">
      <alignment horizontal="left"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6" fontId="3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Alignment="1">
      <alignment horizontal="center"/>
    </xf>
    <xf numFmtId="169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  <dxf>
      <font>
        <b val="0"/>
        <color rgb="FF008000"/>
      </font>
      <fill>
        <patternFill patternType="solid">
          <fgColor rgb="FFCCFFFF"/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15</xdr:row>
      <xdr:rowOff>47625</xdr:rowOff>
    </xdr:from>
    <xdr:to>
      <xdr:col>2</xdr:col>
      <xdr:colOff>714375</xdr:colOff>
      <xdr:row>20</xdr:row>
      <xdr:rowOff>152400</xdr:rowOff>
    </xdr:to>
    <xdr:sp>
      <xdr:nvSpPr>
        <xdr:cNvPr id="1" name="Straight Arrow Connector 9"/>
        <xdr:cNvSpPr>
          <a:spLocks/>
        </xdr:cNvSpPr>
      </xdr:nvSpPr>
      <xdr:spPr>
        <a:xfrm flipH="1" flipV="1">
          <a:off x="1504950" y="2562225"/>
          <a:ext cx="0" cy="9144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22</xdr:row>
      <xdr:rowOff>95250</xdr:rowOff>
    </xdr:from>
    <xdr:to>
      <xdr:col>2</xdr:col>
      <xdr:colOff>714375</xdr:colOff>
      <xdr:row>25</xdr:row>
      <xdr:rowOff>161925</xdr:rowOff>
    </xdr:to>
    <xdr:sp>
      <xdr:nvSpPr>
        <xdr:cNvPr id="2" name="Straight Arrow Connector 11"/>
        <xdr:cNvSpPr>
          <a:spLocks/>
        </xdr:cNvSpPr>
      </xdr:nvSpPr>
      <xdr:spPr>
        <a:xfrm flipH="1" flipV="1">
          <a:off x="1504950" y="3743325"/>
          <a:ext cx="0" cy="55245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19</xdr:row>
      <xdr:rowOff>19050</xdr:rowOff>
    </xdr:from>
    <xdr:to>
      <xdr:col>3</xdr:col>
      <xdr:colOff>323850</xdr:colOff>
      <xdr:row>24</xdr:row>
      <xdr:rowOff>9525</xdr:rowOff>
    </xdr:to>
    <xdr:sp>
      <xdr:nvSpPr>
        <xdr:cNvPr id="3" name="Straight Arrow Connector 14"/>
        <xdr:cNvSpPr>
          <a:spLocks/>
        </xdr:cNvSpPr>
      </xdr:nvSpPr>
      <xdr:spPr>
        <a:xfrm flipV="1">
          <a:off x="2543175" y="3181350"/>
          <a:ext cx="9525" cy="8001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9"/>
  <sheetViews>
    <sheetView tabSelected="1" workbookViewId="0" topLeftCell="A4">
      <selection activeCell="H22" sqref="H22"/>
    </sheetView>
  </sheetViews>
  <sheetFormatPr defaultColWidth="9.140625" defaultRowHeight="12.75"/>
  <cols>
    <col min="1" max="1" width="3.8515625" style="0" customWidth="1"/>
    <col min="2" max="2" width="8.140625" style="0" customWidth="1"/>
    <col min="3" max="3" width="21.421875" style="0" customWidth="1"/>
    <col min="4" max="4" width="9.28125" style="0" customWidth="1"/>
    <col min="6" max="6" width="3.28125" style="0" customWidth="1"/>
    <col min="7" max="7" width="17.00390625" style="0" customWidth="1"/>
    <col min="8" max="8" width="13.8515625" style="0" customWidth="1"/>
    <col min="9" max="9" width="14.00390625" style="0" customWidth="1"/>
  </cols>
  <sheetData>
    <row r="2" spans="2:5" ht="19.5">
      <c r="B2" s="1" t="s">
        <v>0</v>
      </c>
      <c r="C2" s="1"/>
      <c r="D2" s="1"/>
      <c r="E2" s="1"/>
    </row>
    <row r="4" spans="2:5" ht="12.75">
      <c r="B4" s="2" t="s">
        <v>1</v>
      </c>
      <c r="C4" s="2"/>
      <c r="D4" s="2"/>
      <c r="E4" s="2"/>
    </row>
    <row r="5" spans="2:5" ht="12.75">
      <c r="B5" s="3" t="s">
        <v>2</v>
      </c>
      <c r="C5" s="3"/>
      <c r="D5" s="4">
        <v>45</v>
      </c>
      <c r="E5" s="5" t="s">
        <v>3</v>
      </c>
    </row>
    <row r="6" spans="2:5" ht="12.75">
      <c r="B6" s="6" t="s">
        <v>4</v>
      </c>
      <c r="C6" s="6"/>
      <c r="D6" s="7">
        <v>21</v>
      </c>
      <c r="E6" s="8" t="s">
        <v>3</v>
      </c>
    </row>
    <row r="7" spans="2:5" ht="12.75">
      <c r="B7" s="6" t="s">
        <v>5</v>
      </c>
      <c r="C7" s="6"/>
      <c r="D7" s="7">
        <v>200</v>
      </c>
      <c r="E7" s="8" t="s">
        <v>6</v>
      </c>
    </row>
    <row r="8" spans="2:5" ht="12.75">
      <c r="B8" s="6" t="s">
        <v>7</v>
      </c>
      <c r="C8" s="6"/>
      <c r="D8" s="7">
        <v>60</v>
      </c>
      <c r="E8" s="8" t="s">
        <v>8</v>
      </c>
    </row>
    <row r="9" spans="2:5" ht="12.75">
      <c r="B9" s="6" t="s">
        <v>9</v>
      </c>
      <c r="C9" s="6"/>
      <c r="D9" s="7">
        <v>2</v>
      </c>
      <c r="E9" s="8" t="s">
        <v>10</v>
      </c>
    </row>
    <row r="10" spans="2:5" ht="12.75">
      <c r="B10" s="9"/>
      <c r="C10" s="10" t="s">
        <v>11</v>
      </c>
      <c r="D10" s="11">
        <v>15</v>
      </c>
      <c r="E10" s="12" t="s">
        <v>8</v>
      </c>
    </row>
    <row r="12" spans="2:9" ht="12.75">
      <c r="B12" s="13"/>
      <c r="C12" s="14" t="s">
        <v>12</v>
      </c>
      <c r="D12" s="15" t="s">
        <v>13</v>
      </c>
      <c r="E12" s="16" t="s">
        <v>14</v>
      </c>
      <c r="G12" s="17" t="s">
        <v>15</v>
      </c>
      <c r="H12" s="17"/>
      <c r="I12" s="17"/>
    </row>
    <row r="13" spans="2:9" ht="12.75">
      <c r="B13" s="18"/>
      <c r="C13" s="19"/>
      <c r="D13" s="20"/>
      <c r="E13" s="21"/>
      <c r="G13" s="22" t="s">
        <v>16</v>
      </c>
      <c r="H13" s="23" t="s">
        <v>17</v>
      </c>
      <c r="I13" s="24"/>
    </row>
    <row r="14" spans="2:9" ht="12.75">
      <c r="B14" s="25"/>
      <c r="C14" s="19"/>
      <c r="D14" s="20"/>
      <c r="E14" s="26"/>
      <c r="G14" s="27">
        <v>12</v>
      </c>
      <c r="H14" s="28" t="str">
        <f>IF(((($D$7-D44)*G14)/(($D$5/10)+1)/$D$10)-($D$5/10)&lt;=0,"0",((($D$7-D44)*G14)/(($D$5/10)+1)/$D$10)-($D$5/10))</f>
        <v>0</v>
      </c>
      <c r="I14" s="29" t="s">
        <v>10</v>
      </c>
    </row>
    <row r="15" spans="2:9" ht="12.75">
      <c r="B15" s="25"/>
      <c r="C15" s="30">
        <f>SUM(D6)</f>
        <v>21</v>
      </c>
      <c r="D15" s="31"/>
      <c r="E15" s="32">
        <f>SUM(C15/10+1)</f>
        <v>3.1</v>
      </c>
      <c r="G15" s="33">
        <v>14</v>
      </c>
      <c r="H15" s="34" t="str">
        <f>IF(((($D$7-D45)*G15)/(($D$5/10)+1)/$D$10)-($D$5/10)&lt;=0,"0",((($D$7-D45)*G15)/(($D$5/10)+1)/$D$10)-($D$5/10))</f>
        <v>0</v>
      </c>
      <c r="I15" s="35" t="s">
        <v>10</v>
      </c>
    </row>
    <row r="16" spans="2:9" ht="12.75">
      <c r="B16" s="25"/>
      <c r="C16" s="36"/>
      <c r="D16" s="37"/>
      <c r="E16" s="26"/>
      <c r="G16" s="33">
        <v>15</v>
      </c>
      <c r="H16" s="34">
        <f>IF(((($D$7-D46)*G16)/(($D$5/10)+1)/$D$10)-($D$5/10)&lt;=0,"0",((($D$7-D46)*G16)/(($D$5/10)+1)/$D$10)-($D$5/10))</f>
        <v>0.5909090909090908</v>
      </c>
      <c r="I16" s="35" t="s">
        <v>10</v>
      </c>
    </row>
    <row r="17" spans="2:9" ht="12.75">
      <c r="B17" s="25"/>
      <c r="C17" s="36"/>
      <c r="D17" s="37"/>
      <c r="E17" s="26"/>
      <c r="G17" s="33">
        <v>24</v>
      </c>
      <c r="H17" s="34">
        <f>IF(((($D$7-D47)*G17)/(($D$5/10)+1)/$D$10)-($D$5/10)&lt;=0,"0",((($D$7-D47)*G17)/(($D$5/10)+1)/$D$10)-($D$5/10))</f>
        <v>22.40909090909091</v>
      </c>
      <c r="I17" s="35" t="s">
        <v>10</v>
      </c>
    </row>
    <row r="18" spans="2:9" ht="12.75">
      <c r="B18" s="25" t="s">
        <v>18</v>
      </c>
      <c r="C18" s="36"/>
      <c r="D18" s="37"/>
      <c r="E18" s="26"/>
      <c r="G18" s="33">
        <v>36</v>
      </c>
      <c r="H18" s="34">
        <f>IF(((($D$7-D48)*G18)/(($D$5/10)+1)/$D$10)-($D$5/10)&lt;=0,"0",((($D$7-D48)*G18)/(($D$5/10)+1)/$D$10)-($D$5/10))</f>
        <v>51.49999999999999</v>
      </c>
      <c r="I18" s="35" t="s">
        <v>10</v>
      </c>
    </row>
    <row r="19" spans="2:9" ht="12.75">
      <c r="B19" s="25" t="s">
        <v>19</v>
      </c>
      <c r="C19" s="36"/>
      <c r="D19" s="38">
        <f>SUM(C22-C15)/3</f>
        <v>4</v>
      </c>
      <c r="E19" s="26">
        <f>SUM((C22-C15)/10)/2</f>
        <v>0.6</v>
      </c>
      <c r="G19" s="39">
        <v>40</v>
      </c>
      <c r="H19" s="40">
        <f>IF(((($D$7-D49)*G19)/(($D$5/10)+1)/$D$10)-($D$5/10)&lt;=0,"0",((($D$7-D49)*G19)/(($D$5/10)+1)/$D$10)-($D$5/10))</f>
        <v>61.1969696969697</v>
      </c>
      <c r="I19" s="41" t="s">
        <v>10</v>
      </c>
    </row>
    <row r="20" spans="2:8" ht="12.75">
      <c r="B20" s="25"/>
      <c r="C20" s="36"/>
      <c r="D20" s="37"/>
      <c r="E20" s="26"/>
      <c r="H20" t="s">
        <v>20</v>
      </c>
    </row>
    <row r="21" spans="2:5" ht="12.75">
      <c r="B21" s="25"/>
      <c r="C21" s="36"/>
      <c r="D21" s="37"/>
      <c r="E21" s="26"/>
    </row>
    <row r="22" spans="2:5" ht="12.75">
      <c r="B22" s="42"/>
      <c r="C22" s="30">
        <f>SUM(D5*0.8-3)</f>
        <v>33</v>
      </c>
      <c r="D22" s="31"/>
      <c r="E22" s="32"/>
    </row>
    <row r="23" spans="2:5" ht="12.75">
      <c r="B23" s="43"/>
      <c r="C23" s="36"/>
      <c r="D23" s="37"/>
      <c r="E23" s="26"/>
    </row>
    <row r="24" spans="2:5" ht="12.75">
      <c r="B24" s="44" t="s">
        <v>21</v>
      </c>
      <c r="C24" s="36"/>
      <c r="D24" s="37"/>
      <c r="E24" s="26"/>
    </row>
    <row r="25" spans="2:5" ht="12.75">
      <c r="B25" s="43" t="s">
        <v>22</v>
      </c>
      <c r="C25" s="36"/>
      <c r="D25" s="45">
        <f>SUM(ROUNDUP((C27-C22)/10,0))</f>
        <v>2</v>
      </c>
      <c r="E25" s="26">
        <f>SUM((C27-C22)/10)/2</f>
        <v>0.6</v>
      </c>
    </row>
    <row r="26" spans="2:5" ht="12.75">
      <c r="B26" s="43"/>
      <c r="C26" s="36"/>
      <c r="D26" s="37"/>
      <c r="E26" s="26"/>
    </row>
    <row r="27" spans="2:9" ht="12.75">
      <c r="B27" s="43"/>
      <c r="C27" s="30">
        <f>SUM(D5)</f>
        <v>45</v>
      </c>
      <c r="D27" s="31"/>
      <c r="E27" s="32"/>
      <c r="I27" s="46"/>
    </row>
    <row r="28" spans="2:9" ht="12.75">
      <c r="B28" s="43"/>
      <c r="C28" s="36"/>
      <c r="D28" s="38">
        <f>SUM(D15:D27)</f>
        <v>6</v>
      </c>
      <c r="E28" s="47"/>
      <c r="F28" s="48" t="s">
        <v>23</v>
      </c>
      <c r="G28" s="49" t="s">
        <v>24</v>
      </c>
      <c r="I28" s="50"/>
    </row>
    <row r="29" spans="2:9" ht="12.75">
      <c r="B29" s="43"/>
      <c r="C29" s="36"/>
      <c r="D29" s="38">
        <f>SUM(D9)</f>
        <v>2</v>
      </c>
      <c r="E29" s="47"/>
      <c r="F29" s="48" t="s">
        <v>23</v>
      </c>
      <c r="G29" s="51" t="s">
        <v>25</v>
      </c>
      <c r="I29" s="50"/>
    </row>
    <row r="30" spans="2:7" ht="12.75">
      <c r="B30" s="43"/>
      <c r="C30" s="36"/>
      <c r="D30" s="52">
        <v>2</v>
      </c>
      <c r="E30" s="47"/>
      <c r="F30" s="48" t="s">
        <v>23</v>
      </c>
      <c r="G30" s="53" t="s">
        <v>26</v>
      </c>
    </row>
    <row r="31" spans="2:9" ht="12.75">
      <c r="B31" s="43"/>
      <c r="C31" s="36"/>
      <c r="D31" s="38">
        <f>SUM(ROUND(D28+D29+D30,0))</f>
        <v>10</v>
      </c>
      <c r="E31" s="54"/>
      <c r="F31" s="48" t="s">
        <v>23</v>
      </c>
      <c r="G31" s="55" t="s">
        <v>27</v>
      </c>
      <c r="I31" s="46"/>
    </row>
    <row r="32" spans="2:7" ht="12.75">
      <c r="B32" s="56"/>
      <c r="C32" s="57"/>
      <c r="D32" s="58"/>
      <c r="E32" s="59">
        <f>SUM(E15:E31)</f>
        <v>4.3</v>
      </c>
      <c r="F32" s="48" t="s">
        <v>23</v>
      </c>
      <c r="G32" s="60" t="s">
        <v>28</v>
      </c>
    </row>
    <row r="34" spans="2:5" ht="12.75">
      <c r="B34" s="61" t="s">
        <v>29</v>
      </c>
      <c r="C34" s="61"/>
      <c r="D34" s="62">
        <f>SUM(D31*E32*D8)</f>
        <v>2580</v>
      </c>
      <c r="E34" s="48" t="s">
        <v>30</v>
      </c>
    </row>
    <row r="35" spans="2:5" ht="12.75">
      <c r="B35" s="63" t="s">
        <v>31</v>
      </c>
      <c r="C35" s="64"/>
      <c r="D35" s="64"/>
      <c r="E35" s="62"/>
    </row>
    <row r="36" ht="12.75">
      <c r="E36" s="62"/>
    </row>
    <row r="37" spans="2:5" ht="12.75">
      <c r="B37" s="48" t="s">
        <v>32</v>
      </c>
      <c r="D37" s="48">
        <f>SUM($D$7*12)</f>
        <v>2400</v>
      </c>
      <c r="E37" s="48" t="s">
        <v>30</v>
      </c>
    </row>
    <row r="38" spans="2:5" ht="12.75">
      <c r="B38" s="48" t="s">
        <v>33</v>
      </c>
      <c r="D38" s="48">
        <f>SUM($D$7*14)</f>
        <v>2800</v>
      </c>
      <c r="E38" s="48" t="s">
        <v>30</v>
      </c>
    </row>
    <row r="39" spans="2:5" ht="12.75">
      <c r="B39" s="48" t="s">
        <v>34</v>
      </c>
      <c r="D39" s="48">
        <f>$D$7*15</f>
        <v>3000</v>
      </c>
      <c r="E39" s="62" t="s">
        <v>30</v>
      </c>
    </row>
    <row r="40" spans="2:5" ht="12.75">
      <c r="B40" s="48" t="s">
        <v>35</v>
      </c>
      <c r="D40" s="48">
        <f>SUM(D7*24)</f>
        <v>4800</v>
      </c>
      <c r="E40" s="48" t="s">
        <v>30</v>
      </c>
    </row>
    <row r="41" spans="2:5" ht="12.75">
      <c r="B41" s="48" t="s">
        <v>36</v>
      </c>
      <c r="D41" s="48">
        <f>SUM($D$7*36)</f>
        <v>7200</v>
      </c>
      <c r="E41" s="48" t="s">
        <v>30</v>
      </c>
    </row>
    <row r="42" spans="2:5" ht="12.75">
      <c r="B42" s="48" t="s">
        <v>37</v>
      </c>
      <c r="D42" s="48">
        <f>SUM($D$7*40)</f>
        <v>8000</v>
      </c>
      <c r="E42" s="48" t="s">
        <v>30</v>
      </c>
    </row>
    <row r="43" spans="2:5" ht="12.75">
      <c r="B43" s="48"/>
      <c r="C43" s="48"/>
      <c r="D43" s="65"/>
      <c r="E43" s="48"/>
    </row>
    <row r="44" spans="2:7" ht="12.75">
      <c r="B44" s="48" t="s">
        <v>38</v>
      </c>
      <c r="C44" s="48"/>
      <c r="D44" s="66">
        <f>SUM(D34/12)</f>
        <v>215</v>
      </c>
      <c r="E44" s="67" t="s">
        <v>6</v>
      </c>
      <c r="F44" s="48" t="s">
        <v>23</v>
      </c>
      <c r="G44" s="68" t="str">
        <f>IF(D44&gt;=200,"NO GO !!!","okay")</f>
        <v>NO GO !!!</v>
      </c>
    </row>
    <row r="45" spans="2:7" ht="12.75">
      <c r="B45" s="48" t="s">
        <v>39</v>
      </c>
      <c r="C45" s="48"/>
      <c r="D45" s="66">
        <f>SUM(D34/14)</f>
        <v>184.28571428571428</v>
      </c>
      <c r="E45" s="67" t="s">
        <v>6</v>
      </c>
      <c r="F45" s="48" t="s">
        <v>23</v>
      </c>
      <c r="G45" s="68" t="str">
        <f>IF(D45&gt;=200,"NO GO !!!","okay")</f>
        <v>okay</v>
      </c>
    </row>
    <row r="46" spans="2:7" ht="12.75">
      <c r="B46" s="48" t="s">
        <v>40</v>
      </c>
      <c r="C46" s="48"/>
      <c r="D46" s="66">
        <f>SUM(D34/15)</f>
        <v>172</v>
      </c>
      <c r="E46" s="67" t="s">
        <v>6</v>
      </c>
      <c r="F46" s="48" t="s">
        <v>23</v>
      </c>
      <c r="G46" s="68" t="str">
        <f>IF(D46&gt;=200,"NO GO !!!","okay")</f>
        <v>okay</v>
      </c>
    </row>
    <row r="47" spans="2:7" ht="12.75">
      <c r="B47" s="48" t="s">
        <v>41</v>
      </c>
      <c r="C47" s="48"/>
      <c r="D47" s="66">
        <f>SUM(D34/24)</f>
        <v>107.5</v>
      </c>
      <c r="E47" s="67" t="s">
        <v>6</v>
      </c>
      <c r="F47" s="48" t="s">
        <v>23</v>
      </c>
      <c r="G47" s="68" t="str">
        <f>IF(D47&gt;=200,"NO GO !!!","okay")</f>
        <v>okay</v>
      </c>
    </row>
    <row r="48" spans="2:7" ht="12.75">
      <c r="B48" s="48" t="s">
        <v>42</v>
      </c>
      <c r="C48" s="48"/>
      <c r="D48" s="66">
        <f>SUM($D$34/36)</f>
        <v>71.66666666666667</v>
      </c>
      <c r="E48" s="67" t="s">
        <v>6</v>
      </c>
      <c r="F48" s="48" t="s">
        <v>23</v>
      </c>
      <c r="G48" s="68" t="str">
        <f>IF(D48&gt;=200,"NO GO !!!","okay")</f>
        <v>okay</v>
      </c>
    </row>
    <row r="49" spans="2:7" ht="12.75">
      <c r="B49" s="48" t="s">
        <v>43</v>
      </c>
      <c r="C49" s="48"/>
      <c r="D49" s="66">
        <f>SUM($D$34/40)</f>
        <v>64.5</v>
      </c>
      <c r="E49" s="67" t="s">
        <v>6</v>
      </c>
      <c r="F49" s="48" t="s">
        <v>23</v>
      </c>
      <c r="G49" s="68" t="str">
        <f>IF(D49&gt;=200,"NO GO !!!","okay")</f>
        <v>okay</v>
      </c>
    </row>
  </sheetData>
  <sheetProtection selectLockedCells="1" selectUnlockedCells="1"/>
  <mergeCells count="8">
    <mergeCell ref="B2:E2"/>
    <mergeCell ref="B4:E4"/>
    <mergeCell ref="B5:C5"/>
    <mergeCell ref="B6:C6"/>
    <mergeCell ref="B7:C7"/>
    <mergeCell ref="B8:C8"/>
    <mergeCell ref="B9:C9"/>
    <mergeCell ref="G12:I12"/>
  </mergeCells>
  <conditionalFormatting sqref="D44:D49">
    <cfRule type="cellIs" priority="1" dxfId="0" operator="greaterThan" stopIfTrue="1">
      <formula>200</formula>
    </cfRule>
    <cfRule type="cellIs" priority="2" dxfId="1" operator="lessThan" stopIfTrue="1">
      <formula>200</formula>
    </cfRule>
  </conditionalFormatting>
  <conditionalFormatting sqref="D37:D42">
    <cfRule type="cellIs" priority="3" dxfId="1" operator="greaterThan" stopIfTrue="1">
      <formula>'Rock Bottom Berechnung'!$D$34</formula>
    </cfRule>
    <cfRule type="cellIs" priority="4" dxfId="0" operator="lessThan" stopIfTrue="1">
      <formula>'Rock Bottom Berechnung'!$D$34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D6" sqref="D6"/>
    </sheetView>
  </sheetViews>
  <sheetFormatPr defaultColWidth="12.57421875" defaultRowHeight="12.75"/>
  <cols>
    <col min="1" max="1" width="11.57421875" style="0" customWidth="1"/>
    <col min="2" max="2" width="13.28125" style="0" customWidth="1"/>
    <col min="3" max="3" width="61.8515625" style="0" customWidth="1"/>
    <col min="4" max="16384" width="11.57421875" style="0" customWidth="1"/>
  </cols>
  <sheetData>
    <row r="1" spans="2:4" ht="12.75">
      <c r="B1" t="s">
        <v>44</v>
      </c>
      <c r="C1" t="s">
        <v>45</v>
      </c>
      <c r="D1" t="s">
        <v>46</v>
      </c>
    </row>
    <row r="2" spans="1:4" ht="12.75">
      <c r="A2" t="s">
        <v>47</v>
      </c>
      <c r="B2" t="s">
        <v>48</v>
      </c>
      <c r="D2" s="69" t="s">
        <v>49</v>
      </c>
    </row>
    <row r="3" spans="1:4" ht="12.75">
      <c r="A3" t="s">
        <v>50</v>
      </c>
      <c r="B3" t="s">
        <v>51</v>
      </c>
      <c r="C3" s="48" t="s">
        <v>52</v>
      </c>
      <c r="D3" t="s">
        <v>53</v>
      </c>
    </row>
    <row r="4" spans="1:4" ht="12.75">
      <c r="A4" t="s">
        <v>50</v>
      </c>
      <c r="B4" t="s">
        <v>54</v>
      </c>
      <c r="C4" t="s">
        <v>55</v>
      </c>
      <c r="D4" t="s">
        <v>56</v>
      </c>
    </row>
    <row r="5" spans="1:4" ht="12.75">
      <c r="A5" t="s">
        <v>57</v>
      </c>
      <c r="B5" t="s">
        <v>51</v>
      </c>
      <c r="C5" t="s">
        <v>58</v>
      </c>
      <c r="D5" s="69" t="s">
        <v>56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tkbhd</dc:creator>
  <cp:keywords/>
  <dc:description/>
  <cp:lastModifiedBy>Wilke Reints</cp:lastModifiedBy>
  <cp:lastPrinted>2011-01-21T09:33:09Z</cp:lastPrinted>
  <dcterms:created xsi:type="dcterms:W3CDTF">2009-05-22T08:33:22Z</dcterms:created>
  <dcterms:modified xsi:type="dcterms:W3CDTF">2011-08-21T14:46:54Z</dcterms:modified>
  <cp:category/>
  <cp:version/>
  <cp:contentType/>
  <cp:contentStatus/>
  <cp:revision>3</cp:revision>
</cp:coreProperties>
</file>